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roenveen/Desktop/"/>
    </mc:Choice>
  </mc:AlternateContent>
  <xr:revisionPtr revIDLastSave="0" documentId="8_{F191452A-77C5-9E4B-B6C1-1E4CC3452BEF}" xr6:coauthVersionLast="45" xr6:coauthVersionMax="45" xr10:uidLastSave="{00000000-0000-0000-0000-000000000000}"/>
  <bookViews>
    <workbookView xWindow="0" yWindow="460" windowWidth="25600" windowHeight="14540" xr2:uid="{1864BA77-956E-A746-965D-1244DC238F54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D26" i="1"/>
  <c r="C26" i="1"/>
  <c r="C22" i="1"/>
  <c r="C23" i="1"/>
  <c r="D31" i="1"/>
  <c r="D22" i="1"/>
  <c r="D23" i="1"/>
  <c r="D16" i="1"/>
  <c r="D15" i="1"/>
  <c r="C16" i="1"/>
  <c r="C15" i="1"/>
  <c r="B16" i="1"/>
  <c r="B15" i="1"/>
  <c r="H17" i="1"/>
  <c r="H18" i="1"/>
  <c r="G18" i="1"/>
  <c r="F18" i="1"/>
  <c r="F17" i="1"/>
  <c r="C17" i="1"/>
  <c r="B7" i="1"/>
  <c r="D7" i="1"/>
  <c r="G6" i="1"/>
  <c r="F3" i="1"/>
  <c r="F4" i="1"/>
  <c r="F6" i="1"/>
  <c r="C6" i="1"/>
  <c r="C5" i="1"/>
  <c r="C7" i="1"/>
  <c r="C8" i="1"/>
  <c r="C9" i="1"/>
  <c r="C10" i="1"/>
  <c r="C11" i="1"/>
  <c r="C12" i="1"/>
  <c r="C13" i="1"/>
  <c r="C14" i="1"/>
  <c r="B8" i="1"/>
  <c r="D8" i="1"/>
  <c r="D9" i="1"/>
  <c r="D10" i="1"/>
  <c r="D11" i="1"/>
  <c r="D12" i="1"/>
  <c r="D13" i="1"/>
  <c r="D14" i="1"/>
  <c r="G17" i="1"/>
  <c r="F5" i="1"/>
  <c r="B5" i="1"/>
  <c r="B9" i="1"/>
  <c r="B10" i="1"/>
  <c r="B11" i="1"/>
  <c r="B12" i="1"/>
  <c r="B13" i="1"/>
  <c r="B14" i="1"/>
  <c r="B6" i="1"/>
  <c r="H26" i="1"/>
  <c r="G26" i="1"/>
  <c r="G22" i="1"/>
  <c r="G23" i="1"/>
  <c r="D25" i="1"/>
  <c r="D28" i="1"/>
  <c r="C25" i="1"/>
  <c r="G13" i="1"/>
  <c r="D19" i="1"/>
  <c r="H11" i="1"/>
  <c r="F8" i="1"/>
  <c r="H8" i="1"/>
  <c r="C19" i="1"/>
  <c r="G16" i="1"/>
  <c r="B19" i="1"/>
  <c r="B28" i="1"/>
  <c r="F11" i="1"/>
  <c r="G9" i="1"/>
  <c r="F15" i="1"/>
  <c r="H15" i="1"/>
  <c r="F12" i="1"/>
  <c r="H14" i="1"/>
  <c r="H10" i="1"/>
  <c r="G12" i="1"/>
  <c r="G8" i="1"/>
  <c r="G5" i="1"/>
  <c r="F16" i="1"/>
  <c r="H16" i="1"/>
  <c r="F9" i="1"/>
  <c r="F13" i="1"/>
  <c r="H13" i="1"/>
  <c r="H9" i="1"/>
  <c r="F7" i="1"/>
  <c r="H7" i="1"/>
  <c r="G21" i="1"/>
  <c r="G11" i="1"/>
  <c r="G7" i="1"/>
  <c r="G15" i="1"/>
  <c r="F10" i="1"/>
  <c r="F14" i="1"/>
  <c r="H12" i="1"/>
  <c r="G14" i="1"/>
  <c r="G10" i="1"/>
  <c r="H31" i="1"/>
  <c r="H22" i="1"/>
  <c r="H23" i="1"/>
  <c r="C28" i="1"/>
  <c r="D29" i="1"/>
  <c r="F19" i="1"/>
  <c r="F28" i="1"/>
  <c r="G19" i="1"/>
  <c r="H25" i="1"/>
  <c r="H19" i="1"/>
  <c r="G25" i="1"/>
  <c r="H28" i="1"/>
  <c r="H29" i="1"/>
  <c r="G28" i="1"/>
</calcChain>
</file>

<file path=xl/sharedStrings.xml><?xml version="1.0" encoding="utf-8"?>
<sst xmlns="http://schemas.openxmlformats.org/spreadsheetml/2006/main" count="87" uniqueCount="53">
  <si>
    <t>Overig ingekochte diensten</t>
  </si>
  <si>
    <t>Kosten Apparatuur en Inventaris</t>
  </si>
  <si>
    <t>Huisvestingskosten</t>
  </si>
  <si>
    <t>Energiekosten</t>
  </si>
  <si>
    <t>Kosten Communicatie</t>
  </si>
  <si>
    <t>Overige Kosten</t>
  </si>
  <si>
    <t>Verkoopkosten</t>
  </si>
  <si>
    <t>Vervoerskosten</t>
  </si>
  <si>
    <t>Communicatiekosten</t>
  </si>
  <si>
    <t xml:space="preserve">Overige kosten </t>
  </si>
  <si>
    <t xml:space="preserve">Totaal bedrijfsresultaat </t>
  </si>
  <si>
    <t>Teruggave NOW</t>
  </si>
  <si>
    <t>Exploitatie Beeld Sector Horeca</t>
  </si>
  <si>
    <t>Percentage Omzet</t>
  </si>
  <si>
    <t>Omzet</t>
  </si>
  <si>
    <t>Personeelskosten</t>
  </si>
  <si>
    <t>Afschrijvingen</t>
  </si>
  <si>
    <t xml:space="preserve">3 maanden </t>
  </si>
  <si>
    <t>Inkoopkosten Food</t>
  </si>
  <si>
    <t xml:space="preserve">Inkoopkosten drank </t>
  </si>
  <si>
    <t>Inkoopkosten drank (bezorgen)</t>
  </si>
  <si>
    <t>Omzet Food (zelf invullen)</t>
  </si>
  <si>
    <t>Omzet Drank (zelf invullen)</t>
  </si>
  <si>
    <t>Omzetberekening Bezorgen/regulier/gesloten</t>
  </si>
  <si>
    <t xml:space="preserve">Inkoop Drank </t>
  </si>
  <si>
    <t>Inkoop Food</t>
  </si>
  <si>
    <t xml:space="preserve">Afschrijvingen </t>
  </si>
  <si>
    <t xml:space="preserve">Overige ingekochte diensten </t>
  </si>
  <si>
    <t xml:space="preserve">Kosten apparatuur en Inventaris </t>
  </si>
  <si>
    <t xml:space="preserve">Energiekosten </t>
  </si>
  <si>
    <t>Regulier open</t>
  </si>
  <si>
    <t>Huisvestingkosten (eventueel zelf invullen)</t>
  </si>
  <si>
    <t xml:space="preserve">indien  geen eigen bezorgingsdienst 12% van omzet </t>
  </si>
  <si>
    <t>Gesloten</t>
  </si>
  <si>
    <t>NVT</t>
  </si>
  <si>
    <t>Extra bezorgkosten</t>
  </si>
  <si>
    <t>1 maand</t>
  </si>
  <si>
    <t>Bezorgen/omzet tijdens corona</t>
  </si>
  <si>
    <t xml:space="preserve">NOW 80% </t>
  </si>
  <si>
    <t>Omzetdaling inclusief TVL</t>
  </si>
  <si>
    <t>Omzetdaling zonder TVL</t>
  </si>
  <si>
    <t>Verschil geen omzet tov omzet Corona voor belastingen</t>
  </si>
  <si>
    <t>SBI Code Percentage</t>
  </si>
  <si>
    <t>TVL uitgaande van SBI Code</t>
  </si>
  <si>
    <t>Totaal resultaat zonder TVL</t>
  </si>
  <si>
    <t>Regulier Open oktober 2019</t>
  </si>
  <si>
    <t>Gesloten/ Geen omzet Oktober 2020</t>
  </si>
  <si>
    <t>Omzet tijdens Corona Oktober 2020</t>
  </si>
  <si>
    <t>Regulier open Okt/Nov/Dec 2019</t>
  </si>
  <si>
    <t>Omzet tijdens Corona Okt/Nov/Dec 2020</t>
  </si>
  <si>
    <t>Gesloten / Geen omzet Okt/Nov/Dec 2020</t>
  </si>
  <si>
    <t>Netto verschil TVL, let op deze is onbelast!</t>
  </si>
  <si>
    <t>Personeelskosten (bruto inclusief opslagen)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</si>
</sst>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4"/>
      <color rgb="FF333333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0" fontId="2" fillId="0" borderId="0" xfId="0" applyNumberFormat="1" applyFont="1"/>
    <xf numFmtId="0" fontId="2" fillId="0" borderId="0" xfId="0" applyFont="1"/>
    <xf numFmtId="0" fontId="3" fillId="0" borderId="0" xfId="0" applyFont="1"/>
    <xf numFmtId="10" fontId="3" fillId="0" borderId="0" xfId="0" applyNumberFormat="1" applyFont="1"/>
    <xf numFmtId="9" fontId="0" fillId="0" borderId="0" xfId="1" applyFont="1"/>
    <xf numFmtId="9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9" fontId="2" fillId="0" borderId="0" xfId="1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6CDE-6FC9-5D45-BAD9-9124BF11CF51}">
  <dimension ref="A1:H51"/>
  <sheetViews>
    <sheetView tabSelected="1" workbookViewId="0">
      <selection activeCell="A7" sqref="A7"/>
    </sheetView>
  </sheetViews>
  <sheetFormatPr baseColWidth="10" defaultRowHeight="16" x14ac:dyDescent="0.2"/>
  <cols>
    <col min="1" max="1" width="48.1640625" bestFit="1" customWidth="1"/>
    <col min="2" max="2" width="24.33203125" bestFit="1" customWidth="1"/>
    <col min="3" max="3" width="29.83203125" bestFit="1" customWidth="1"/>
    <col min="4" max="4" width="37" customWidth="1"/>
    <col min="5" max="5" width="37.33203125" bestFit="1" customWidth="1"/>
    <col min="6" max="6" width="28.6640625" bestFit="1" customWidth="1"/>
    <col min="7" max="7" width="37.33203125" bestFit="1" customWidth="1"/>
    <col min="8" max="8" width="36.6640625" bestFit="1" customWidth="1"/>
  </cols>
  <sheetData>
    <row r="1" spans="1:8" x14ac:dyDescent="0.2">
      <c r="A1" s="7" t="s">
        <v>23</v>
      </c>
      <c r="B1" s="7" t="s">
        <v>36</v>
      </c>
      <c r="F1" s="7" t="s">
        <v>17</v>
      </c>
    </row>
    <row r="2" spans="1:8" x14ac:dyDescent="0.2">
      <c r="B2" t="s">
        <v>45</v>
      </c>
      <c r="C2" t="s">
        <v>47</v>
      </c>
      <c r="D2" t="s">
        <v>46</v>
      </c>
      <c r="F2" t="s">
        <v>48</v>
      </c>
      <c r="G2" t="s">
        <v>49</v>
      </c>
      <c r="H2" t="s">
        <v>50</v>
      </c>
    </row>
    <row r="3" spans="1:8" x14ac:dyDescent="0.2">
      <c r="A3" t="s">
        <v>21</v>
      </c>
      <c r="B3">
        <v>25000</v>
      </c>
      <c r="C3">
        <v>7500</v>
      </c>
      <c r="D3">
        <v>0</v>
      </c>
      <c r="F3">
        <f>B3*3</f>
        <v>75000</v>
      </c>
      <c r="G3">
        <v>22500</v>
      </c>
      <c r="H3">
        <v>0</v>
      </c>
    </row>
    <row r="4" spans="1:8" x14ac:dyDescent="0.2">
      <c r="A4" t="s">
        <v>22</v>
      </c>
      <c r="B4">
        <v>15000</v>
      </c>
      <c r="C4">
        <v>3000</v>
      </c>
      <c r="D4">
        <v>0</v>
      </c>
      <c r="F4">
        <f>B4*3</f>
        <v>45000</v>
      </c>
      <c r="G4">
        <v>9000</v>
      </c>
      <c r="H4">
        <v>0</v>
      </c>
    </row>
    <row r="5" spans="1:8" x14ac:dyDescent="0.2">
      <c r="A5" t="s">
        <v>25</v>
      </c>
      <c r="B5">
        <f>B3*B36</f>
        <v>8750</v>
      </c>
      <c r="C5">
        <f>C3*E36</f>
        <v>1875</v>
      </c>
      <c r="D5">
        <v>0</v>
      </c>
      <c r="F5">
        <f>F3*B36</f>
        <v>26250</v>
      </c>
      <c r="G5">
        <f>G3*E36</f>
        <v>5625</v>
      </c>
      <c r="H5">
        <v>0</v>
      </c>
    </row>
    <row r="6" spans="1:8" x14ac:dyDescent="0.2">
      <c r="A6" t="s">
        <v>24</v>
      </c>
      <c r="B6">
        <f>B4*B37</f>
        <v>3000</v>
      </c>
      <c r="C6">
        <f>C4*E37</f>
        <v>750</v>
      </c>
      <c r="D6">
        <v>0</v>
      </c>
      <c r="F6">
        <f>F4*B37</f>
        <v>9000</v>
      </c>
      <c r="G6">
        <f>G4*E37</f>
        <v>2250</v>
      </c>
      <c r="H6">
        <v>0</v>
      </c>
    </row>
    <row r="7" spans="1:8" x14ac:dyDescent="0.2">
      <c r="A7" t="s">
        <v>52</v>
      </c>
      <c r="B7">
        <f>(B3+B4)*B38</f>
        <v>11256</v>
      </c>
      <c r="C7">
        <f>(B3+B4)*E38</f>
        <v>11256</v>
      </c>
      <c r="D7">
        <f>B7</f>
        <v>11256</v>
      </c>
      <c r="F7">
        <f>(F3+F4)*B38</f>
        <v>33768</v>
      </c>
      <c r="G7">
        <f>(F3+F4)*E38</f>
        <v>33768</v>
      </c>
      <c r="H7">
        <f>F7</f>
        <v>33768</v>
      </c>
    </row>
    <row r="8" spans="1:8" x14ac:dyDescent="0.2">
      <c r="A8" t="s">
        <v>26</v>
      </c>
      <c r="B8">
        <f>(B3+B4)*B39</f>
        <v>2220</v>
      </c>
      <c r="C8">
        <f>(B3+B4)*E39</f>
        <v>2220</v>
      </c>
      <c r="D8">
        <f>B8</f>
        <v>2220</v>
      </c>
      <c r="F8">
        <f>(F3+F4)*B39</f>
        <v>6660</v>
      </c>
      <c r="G8">
        <f>(F3+F4)*E39</f>
        <v>6660</v>
      </c>
      <c r="H8">
        <f>F8</f>
        <v>6660</v>
      </c>
    </row>
    <row r="9" spans="1:8" x14ac:dyDescent="0.2">
      <c r="A9" t="s">
        <v>27</v>
      </c>
      <c r="B9">
        <f>(B3+B4)*B40</f>
        <v>776</v>
      </c>
      <c r="C9">
        <f>(B3+B4)*E40</f>
        <v>776</v>
      </c>
      <c r="D9">
        <f>(B3+B4)*H40</f>
        <v>776</v>
      </c>
      <c r="F9">
        <f>(F3+F4)*B40</f>
        <v>2328</v>
      </c>
      <c r="G9">
        <f>(F3+F4)*E40</f>
        <v>2328</v>
      </c>
      <c r="H9">
        <f>(F3+F4)*H40</f>
        <v>2328</v>
      </c>
    </row>
    <row r="10" spans="1:8" x14ac:dyDescent="0.2">
      <c r="A10" t="s">
        <v>28</v>
      </c>
      <c r="B10">
        <f>(B3+B4)*B41</f>
        <v>636</v>
      </c>
      <c r="C10">
        <f>(B3+B4)*E41</f>
        <v>636</v>
      </c>
      <c r="D10">
        <f>(B3+B4)*H41</f>
        <v>636</v>
      </c>
      <c r="F10">
        <f>(F3+F4)*B41</f>
        <v>1908</v>
      </c>
      <c r="G10">
        <f>(F3+F4)*E41</f>
        <v>1908</v>
      </c>
      <c r="H10">
        <f>(F3+F4)*H41</f>
        <v>1908</v>
      </c>
    </row>
    <row r="11" spans="1:8" x14ac:dyDescent="0.2">
      <c r="A11" t="s">
        <v>31</v>
      </c>
      <c r="B11">
        <f>(B3+B4)*B42</f>
        <v>4116</v>
      </c>
      <c r="C11">
        <f>(B3+B4)*E42</f>
        <v>4116</v>
      </c>
      <c r="D11">
        <f>(B3+B4)*H42</f>
        <v>4116</v>
      </c>
      <c r="F11">
        <f>(F3+F4)*B42</f>
        <v>12348</v>
      </c>
      <c r="G11">
        <f>(F3+F4)*E42</f>
        <v>12348</v>
      </c>
      <c r="H11">
        <f>(F3+F4)*H42</f>
        <v>12348</v>
      </c>
    </row>
    <row r="12" spans="1:8" x14ac:dyDescent="0.2">
      <c r="A12" t="s">
        <v>29</v>
      </c>
      <c r="B12">
        <f>(B3+B4)*B43</f>
        <v>1280</v>
      </c>
      <c r="C12">
        <f>(B3+B4)*E43</f>
        <v>960</v>
      </c>
      <c r="D12">
        <f>(B3+B4)*H43</f>
        <v>800</v>
      </c>
      <c r="F12">
        <f>(F3+F4)*B43</f>
        <v>3840</v>
      </c>
      <c r="G12">
        <f>(F3+F4)*E43</f>
        <v>2880</v>
      </c>
      <c r="H12">
        <f>(F3+F4)*H43</f>
        <v>2400</v>
      </c>
    </row>
    <row r="13" spans="1:8" x14ac:dyDescent="0.2">
      <c r="A13" t="s">
        <v>8</v>
      </c>
      <c r="B13">
        <f>(B3+B4)*B44</f>
        <v>236</v>
      </c>
      <c r="C13">
        <f>(B3+B4)*E44</f>
        <v>236</v>
      </c>
      <c r="D13">
        <f>(B3+B4)*H44</f>
        <v>236</v>
      </c>
      <c r="F13">
        <f>(F3+F4)*B44</f>
        <v>708</v>
      </c>
      <c r="G13">
        <f>(F3+F4)*E44</f>
        <v>708</v>
      </c>
      <c r="H13">
        <f>(F3+F4)*H44</f>
        <v>708</v>
      </c>
    </row>
    <row r="14" spans="1:8" x14ac:dyDescent="0.2">
      <c r="A14" t="s">
        <v>9</v>
      </c>
      <c r="B14">
        <f>(B3+B4)*B45</f>
        <v>2184</v>
      </c>
      <c r="C14">
        <f>(B3+B4)*E45</f>
        <v>2184</v>
      </c>
      <c r="D14">
        <f>(B3+B4)*H45</f>
        <v>1900</v>
      </c>
      <c r="F14">
        <f>(F3+F4)*B45</f>
        <v>6552</v>
      </c>
      <c r="G14">
        <f>(F3+F4)*E45</f>
        <v>6552</v>
      </c>
      <c r="H14">
        <f>(F3+F4)*H45</f>
        <v>5700</v>
      </c>
    </row>
    <row r="15" spans="1:8" x14ac:dyDescent="0.2">
      <c r="A15" t="s">
        <v>7</v>
      </c>
      <c r="B15">
        <f>(B3+B4)*B47</f>
        <v>332</v>
      </c>
      <c r="C15">
        <f>(B3+B4)*E47</f>
        <v>332</v>
      </c>
      <c r="D15">
        <f>(B3+B4)*H47</f>
        <v>332</v>
      </c>
      <c r="F15">
        <f>(F3+F4)*B47</f>
        <v>996</v>
      </c>
      <c r="G15">
        <f>(F3+F4)*E47</f>
        <v>996</v>
      </c>
      <c r="H15">
        <f>(F3+F4)*H47</f>
        <v>996</v>
      </c>
    </row>
    <row r="16" spans="1:8" x14ac:dyDescent="0.2">
      <c r="A16" t="s">
        <v>6</v>
      </c>
      <c r="B16">
        <f>(B3+B4)*B46</f>
        <v>1076</v>
      </c>
      <c r="C16">
        <f>(B3+B4)*E46</f>
        <v>1076</v>
      </c>
      <c r="D16">
        <f>(B3+B4)*H46</f>
        <v>1076</v>
      </c>
      <c r="F16">
        <f>(F3+F4)*B46</f>
        <v>3228</v>
      </c>
      <c r="G16">
        <f>(F3+F4)*E46</f>
        <v>3228</v>
      </c>
      <c r="H16">
        <f>(F3+F4)*H46</f>
        <v>3228</v>
      </c>
    </row>
    <row r="17" spans="1:8" x14ac:dyDescent="0.2">
      <c r="A17" t="s">
        <v>35</v>
      </c>
      <c r="B17">
        <v>0</v>
      </c>
      <c r="C17">
        <f>(C3+C4)*E48</f>
        <v>122.85000000000001</v>
      </c>
      <c r="D17">
        <v>0</v>
      </c>
      <c r="F17">
        <f>B17*3</f>
        <v>0</v>
      </c>
      <c r="G17">
        <f>(G3+G4)*E48</f>
        <v>368.55</v>
      </c>
      <c r="H17">
        <f>D17*3</f>
        <v>0</v>
      </c>
    </row>
    <row r="18" spans="1:8" x14ac:dyDescent="0.2">
      <c r="A18" t="s">
        <v>32</v>
      </c>
      <c r="F18">
        <f>B18*3</f>
        <v>0</v>
      </c>
      <c r="G18">
        <f>C18*3</f>
        <v>0</v>
      </c>
      <c r="H18">
        <f>D18*3</f>
        <v>0</v>
      </c>
    </row>
    <row r="19" spans="1:8" x14ac:dyDescent="0.2">
      <c r="A19" t="s">
        <v>10</v>
      </c>
      <c r="B19">
        <f>B3+B4-B6-B5-B7-B8-B9-B10-B11-B12-B13-B14-B15-B16-B18</f>
        <v>4138</v>
      </c>
      <c r="C19">
        <f>C3+C4-C6-C5-C7-C8-C9-C10-C11-C12-C13-C14-C15-C16-C18-C17</f>
        <v>-16039.85</v>
      </c>
      <c r="D19">
        <f>D3+D4-D6-D5-D7-D8-D9-D10-D11-D12-D13-D14-D15-D16-D18</f>
        <v>-23348</v>
      </c>
      <c r="F19">
        <f>F3+F4-F6-F5-F7-F8-F9-F10-F11-F12-F13-F14-F15-F16-F18</f>
        <v>12414</v>
      </c>
      <c r="G19">
        <f>G3+G4-G6-G5-G7-G8-G9-G10-G11-G12-G13-G14-G15-G16-G18-G17</f>
        <v>-48119.55</v>
      </c>
      <c r="H19">
        <f>H3+H4-H6-H5-H7-H8-H9-H10-H11-H12-H13-H14-H15-H16-H18</f>
        <v>-70044</v>
      </c>
    </row>
    <row r="21" spans="1:8" x14ac:dyDescent="0.2">
      <c r="A21" t="s">
        <v>40</v>
      </c>
      <c r="C21" s="5">
        <f>(1-(C3+C4)/(B3+B4))*1</f>
        <v>0.73750000000000004</v>
      </c>
      <c r="D21" s="6">
        <v>1</v>
      </c>
      <c r="G21" s="5">
        <f>(1-(G3+G4)/(F3+F4))*1</f>
        <v>0.73750000000000004</v>
      </c>
      <c r="H21" s="6">
        <v>1</v>
      </c>
    </row>
    <row r="22" spans="1:8" x14ac:dyDescent="0.2">
      <c r="A22" t="s">
        <v>39</v>
      </c>
      <c r="C22" s="5">
        <f>(1-(C3+C4+C26)/(B3+B4))*1</f>
        <v>0.64531249999999996</v>
      </c>
      <c r="D22" s="5">
        <f>(1-(D3+D4+D26)/(B4+B3))*1</f>
        <v>0.875</v>
      </c>
      <c r="E22" s="5"/>
      <c r="F22" s="5"/>
      <c r="G22" s="5">
        <f>(1-(G3+G4+G26)/(F3+F4))*1</f>
        <v>0.64531249999999996</v>
      </c>
      <c r="H22" s="5">
        <f>(1-(H3+H4+H26)/(F3+F4))*1</f>
        <v>0.875</v>
      </c>
    </row>
    <row r="23" spans="1:8" x14ac:dyDescent="0.2">
      <c r="A23" t="s">
        <v>38</v>
      </c>
      <c r="C23" s="5">
        <f>C22*0.8</f>
        <v>0.51624999999999999</v>
      </c>
      <c r="D23" s="5">
        <f>D22*0.8</f>
        <v>0.70000000000000007</v>
      </c>
      <c r="G23" s="5">
        <f>G22*0.8</f>
        <v>0.51624999999999999</v>
      </c>
      <c r="H23" s="6">
        <f>H22*0.8</f>
        <v>0.70000000000000007</v>
      </c>
    </row>
    <row r="25" spans="1:8" x14ac:dyDescent="0.2">
      <c r="A25" t="s">
        <v>11</v>
      </c>
      <c r="C25">
        <f>C7*C23</f>
        <v>5810.91</v>
      </c>
      <c r="D25">
        <f>D7*D23</f>
        <v>7879.2000000000007</v>
      </c>
      <c r="G25">
        <f>G7*G23</f>
        <v>17432.73</v>
      </c>
      <c r="H25">
        <f>H7*H23</f>
        <v>23637.600000000002</v>
      </c>
    </row>
    <row r="26" spans="1:8" x14ac:dyDescent="0.2">
      <c r="A26" t="s">
        <v>43</v>
      </c>
      <c r="C26">
        <f>(((B3-C3)+(B4-C4))*B50*0.5)</f>
        <v>3687.5</v>
      </c>
      <c r="D26">
        <f>(((B3-D3)+(B4-D4))*B50*0.5)</f>
        <v>5000</v>
      </c>
      <c r="G26">
        <f>(((F3-G3)+(F4-G4))*B50*0.5)</f>
        <v>11062.5</v>
      </c>
      <c r="H26">
        <f>(((F3-H3)+(F4-H4))*B50*0.5)</f>
        <v>15000</v>
      </c>
    </row>
    <row r="28" spans="1:8" ht="17" thickBot="1" x14ac:dyDescent="0.25">
      <c r="A28" s="7" t="s">
        <v>44</v>
      </c>
      <c r="B28" s="7">
        <f>B19</f>
        <v>4138</v>
      </c>
      <c r="C28" s="7">
        <f>C19+C25</f>
        <v>-10228.94</v>
      </c>
      <c r="D28" s="7">
        <f>D19+D25</f>
        <v>-15468.8</v>
      </c>
      <c r="E28" s="7"/>
      <c r="F28" s="7">
        <f>F19</f>
        <v>12414</v>
      </c>
      <c r="G28" s="7">
        <f>G19+G25</f>
        <v>-30686.820000000003</v>
      </c>
      <c r="H28" s="7">
        <f>H19+H25</f>
        <v>-46406.399999999994</v>
      </c>
    </row>
    <row r="29" spans="1:8" s="10" customFormat="1" ht="18" thickTop="1" thickBot="1" x14ac:dyDescent="0.25">
      <c r="A29" s="9" t="s">
        <v>41</v>
      </c>
      <c r="D29" s="10">
        <f>D28-C28</f>
        <v>-5239.8599999999988</v>
      </c>
      <c r="H29" s="10">
        <f>H28-G28</f>
        <v>-15719.579999999991</v>
      </c>
    </row>
    <row r="30" spans="1:8" s="11" customFormat="1" ht="17" thickTop="1" x14ac:dyDescent="0.2"/>
    <row r="31" spans="1:8" s="11" customFormat="1" x14ac:dyDescent="0.2">
      <c r="A31" s="11" t="s">
        <v>51</v>
      </c>
      <c r="D31" s="11">
        <f>D26-C26</f>
        <v>1312.5</v>
      </c>
      <c r="H31" s="11">
        <f>H26-G26</f>
        <v>3937.5</v>
      </c>
    </row>
    <row r="32" spans="1:8" s="11" customFormat="1" x14ac:dyDescent="0.2"/>
    <row r="33" spans="1:8" ht="21" x14ac:dyDescent="0.25">
      <c r="A33" s="8" t="s">
        <v>30</v>
      </c>
      <c r="B33" s="8"/>
      <c r="C33" s="8"/>
      <c r="D33" s="8" t="s">
        <v>37</v>
      </c>
      <c r="E33" s="3"/>
      <c r="G33" s="8" t="s">
        <v>33</v>
      </c>
    </row>
    <row r="34" spans="1:8" ht="18" x14ac:dyDescent="0.2">
      <c r="A34" s="3" t="s">
        <v>12</v>
      </c>
      <c r="B34" s="3" t="s">
        <v>13</v>
      </c>
      <c r="D34" s="3" t="s">
        <v>12</v>
      </c>
      <c r="E34" s="3" t="s">
        <v>13</v>
      </c>
      <c r="G34" s="3" t="s">
        <v>12</v>
      </c>
      <c r="H34" s="3" t="s">
        <v>13</v>
      </c>
    </row>
    <row r="35" spans="1:8" ht="18" x14ac:dyDescent="0.2">
      <c r="A35" s="2" t="s">
        <v>14</v>
      </c>
      <c r="B35" s="1">
        <v>1</v>
      </c>
      <c r="D35" s="2" t="s">
        <v>14</v>
      </c>
      <c r="E35" s="1">
        <v>1</v>
      </c>
      <c r="G35" s="2" t="s">
        <v>14</v>
      </c>
      <c r="H35" s="1" t="s">
        <v>34</v>
      </c>
    </row>
    <row r="36" spans="1:8" ht="18" x14ac:dyDescent="0.2">
      <c r="A36" s="2" t="s">
        <v>18</v>
      </c>
      <c r="B36" s="1">
        <v>0.35</v>
      </c>
      <c r="D36" s="2" t="s">
        <v>18</v>
      </c>
      <c r="E36" s="1">
        <v>0.25</v>
      </c>
      <c r="G36" s="2" t="s">
        <v>18</v>
      </c>
      <c r="H36" s="1" t="s">
        <v>34</v>
      </c>
    </row>
    <row r="37" spans="1:8" ht="18" x14ac:dyDescent="0.2">
      <c r="A37" s="2" t="s">
        <v>19</v>
      </c>
      <c r="B37" s="1">
        <v>0.2</v>
      </c>
      <c r="D37" s="2" t="s">
        <v>20</v>
      </c>
      <c r="E37" s="1">
        <v>0.25</v>
      </c>
      <c r="G37" s="2" t="s">
        <v>20</v>
      </c>
      <c r="H37" s="1" t="s">
        <v>34</v>
      </c>
    </row>
    <row r="38" spans="1:8" ht="18" x14ac:dyDescent="0.2">
      <c r="A38" s="2" t="s">
        <v>15</v>
      </c>
      <c r="B38" s="1">
        <v>0.28139999999999998</v>
      </c>
      <c r="D38" s="2" t="s">
        <v>15</v>
      </c>
      <c r="E38" s="1">
        <v>0.28139999999999998</v>
      </c>
      <c r="G38" s="2" t="s">
        <v>15</v>
      </c>
      <c r="H38" s="1">
        <v>0.28139999999999998</v>
      </c>
    </row>
    <row r="39" spans="1:8" ht="18" x14ac:dyDescent="0.2">
      <c r="A39" s="2" t="s">
        <v>16</v>
      </c>
      <c r="B39" s="1">
        <v>5.5500000000000001E-2</v>
      </c>
      <c r="D39" s="2" t="s">
        <v>16</v>
      </c>
      <c r="E39" s="1">
        <v>5.5500000000000001E-2</v>
      </c>
      <c r="G39" s="2" t="s">
        <v>16</v>
      </c>
      <c r="H39" s="1">
        <v>5.5500000000000001E-2</v>
      </c>
    </row>
    <row r="40" spans="1:8" ht="18" x14ac:dyDescent="0.2">
      <c r="A40" s="2" t="s">
        <v>0</v>
      </c>
      <c r="B40" s="1">
        <v>1.9400000000000001E-2</v>
      </c>
      <c r="D40" s="2" t="s">
        <v>0</v>
      </c>
      <c r="E40" s="1">
        <v>1.9400000000000001E-2</v>
      </c>
      <c r="G40" s="2" t="s">
        <v>0</v>
      </c>
      <c r="H40" s="1">
        <v>1.9400000000000001E-2</v>
      </c>
    </row>
    <row r="41" spans="1:8" ht="18" x14ac:dyDescent="0.2">
      <c r="A41" s="2" t="s">
        <v>1</v>
      </c>
      <c r="B41" s="1">
        <v>1.5900000000000001E-2</v>
      </c>
      <c r="D41" s="2" t="s">
        <v>1</v>
      </c>
      <c r="E41" s="1">
        <v>1.5900000000000001E-2</v>
      </c>
      <c r="G41" s="2" t="s">
        <v>1</v>
      </c>
      <c r="H41" s="1">
        <v>1.5900000000000001E-2</v>
      </c>
    </row>
    <row r="42" spans="1:8" ht="18" x14ac:dyDescent="0.2">
      <c r="A42" s="2" t="s">
        <v>2</v>
      </c>
      <c r="B42" s="1">
        <v>0.10290000000000001</v>
      </c>
      <c r="D42" s="2" t="s">
        <v>2</v>
      </c>
      <c r="E42" s="1">
        <v>0.10290000000000001</v>
      </c>
      <c r="G42" s="2" t="s">
        <v>2</v>
      </c>
      <c r="H42" s="1">
        <v>0.10290000000000001</v>
      </c>
    </row>
    <row r="43" spans="1:8" ht="18" x14ac:dyDescent="0.2">
      <c r="A43" s="2" t="s">
        <v>3</v>
      </c>
      <c r="B43" s="1">
        <v>3.2000000000000001E-2</v>
      </c>
      <c r="D43" s="2" t="s">
        <v>3</v>
      </c>
      <c r="E43" s="1">
        <v>2.4E-2</v>
      </c>
      <c r="G43" s="2" t="s">
        <v>3</v>
      </c>
      <c r="H43" s="1">
        <v>0.02</v>
      </c>
    </row>
    <row r="44" spans="1:8" ht="18" x14ac:dyDescent="0.2">
      <c r="A44" s="2" t="s">
        <v>4</v>
      </c>
      <c r="B44" s="1">
        <v>5.8999999999999999E-3</v>
      </c>
      <c r="D44" s="2" t="s">
        <v>4</v>
      </c>
      <c r="E44" s="1">
        <v>5.8999999999999999E-3</v>
      </c>
      <c r="G44" s="2" t="s">
        <v>4</v>
      </c>
      <c r="H44" s="1">
        <v>5.8999999999999999E-3</v>
      </c>
    </row>
    <row r="45" spans="1:8" ht="18" x14ac:dyDescent="0.2">
      <c r="A45" s="2" t="s">
        <v>5</v>
      </c>
      <c r="B45" s="1">
        <v>5.4600000000000003E-2</v>
      </c>
      <c r="D45" s="2" t="s">
        <v>5</v>
      </c>
      <c r="E45" s="1">
        <v>5.4600000000000003E-2</v>
      </c>
      <c r="G45" s="2" t="s">
        <v>5</v>
      </c>
      <c r="H45" s="1">
        <v>4.7500000000000001E-2</v>
      </c>
    </row>
    <row r="46" spans="1:8" ht="18" x14ac:dyDescent="0.2">
      <c r="A46" s="2" t="s">
        <v>6</v>
      </c>
      <c r="B46" s="1">
        <v>2.69E-2</v>
      </c>
      <c r="D46" s="2" t="s">
        <v>6</v>
      </c>
      <c r="E46" s="1">
        <v>2.69E-2</v>
      </c>
      <c r="G46" s="2" t="s">
        <v>6</v>
      </c>
      <c r="H46" s="1">
        <v>2.69E-2</v>
      </c>
    </row>
    <row r="47" spans="1:8" ht="18" x14ac:dyDescent="0.2">
      <c r="A47" s="2" t="s">
        <v>7</v>
      </c>
      <c r="B47" s="1">
        <v>8.3000000000000001E-3</v>
      </c>
      <c r="D47" s="2" t="s">
        <v>7</v>
      </c>
      <c r="E47" s="1">
        <v>8.3000000000000001E-3</v>
      </c>
      <c r="G47" s="2" t="s">
        <v>7</v>
      </c>
      <c r="H47" s="1">
        <v>8.3000000000000001E-3</v>
      </c>
    </row>
    <row r="48" spans="1:8" ht="18" x14ac:dyDescent="0.2">
      <c r="A48" s="3"/>
      <c r="B48" s="4"/>
      <c r="D48" s="2" t="s">
        <v>35</v>
      </c>
      <c r="E48" s="1">
        <v>1.17E-2</v>
      </c>
      <c r="F48" s="4"/>
    </row>
    <row r="49" spans="1:5" ht="18" x14ac:dyDescent="0.2">
      <c r="E49" s="1"/>
    </row>
    <row r="50" spans="1:5" ht="18" x14ac:dyDescent="0.2">
      <c r="A50" s="2" t="s">
        <v>42</v>
      </c>
      <c r="B50" s="12">
        <v>0.25</v>
      </c>
    </row>
    <row r="51" spans="1:5" ht="18" x14ac:dyDescent="0.2">
      <c r="A51" s="2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356E995-8FED-2E47-986A-5201123032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0.3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m:sqref>G22:H22 G21:H21</xm:sqref>
        </x14:conditionalFormatting>
        <x14:conditionalFormatting xmlns:xm="http://schemas.microsoft.com/office/excel/2006/main">
          <x14:cfRule type="iconSet" priority="1" id="{33B284DE-5D66-0342-A6AB-D5E39E17EB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0.3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m:sqref>C21:D21 C22:D22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Veen</dc:creator>
  <cp:lastModifiedBy>Microsoft Office-gebruiker</cp:lastModifiedBy>
  <dcterms:created xsi:type="dcterms:W3CDTF">2020-03-31T10:10:04Z</dcterms:created>
  <dcterms:modified xsi:type="dcterms:W3CDTF">2020-10-14T13:29:55Z</dcterms:modified>
</cp:coreProperties>
</file>